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richData/rdrichvalue.xml" ContentType="application/vnd.ms-excel.rdrichvalue+xml"/>
  <Override PartName="/xl/richData/rdrichvaluestructure.xml" ContentType="application/vnd.ms-excel.rdrichvaluestructure+xml"/>
  <Override PartName="/xl/richData/richStyles.xml" ContentType="application/vnd.ms-excel.richstyles+xml"/>
  <Override PartName="/xl/richData/rdsupportingpropertybagstructure.xml" ContentType="application/vnd.ms-excel.rdsupportingpropertybagstructure+xml"/>
  <Override PartName="/xl/richData/rdsupportingpropertybag.xml" ContentType="application/vnd.ms-excel.rdsupportingpropertybag+xml"/>
  <Override PartName="/xl/richData/rdRichValueTypes.xml" ContentType="application/vnd.ms-excel.rdrichvaluetype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info\Downloads\"/>
    </mc:Choice>
  </mc:AlternateContent>
  <xr:revisionPtr revIDLastSave="0" documentId="8_{9236A76C-C689-4F8D-889A-EEBCCD3CAB7A}" xr6:coauthVersionLast="47" xr6:coauthVersionMax="47" xr10:uidLastSave="{00000000-0000-0000-0000-000000000000}"/>
  <bookViews>
    <workbookView xWindow="-108" yWindow="-108" windowWidth="23256" windowHeight="13896" xr2:uid="{680A8094-189E-4C7D-BF6A-1D9B17C874C2}"/>
  </bookViews>
  <sheets>
    <sheet name="Cash Flow" sheetId="1" r:id="rId1"/>
    <sheet name="Net Worth" sheetId="3" r:id="rId2"/>
  </sheets>
  <externalReferences>
    <externalReference r:id="rId3"/>
  </externalReferences>
  <calcPr calcId="191029" iterate="1" iterateCount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E40" i="1" l="1"/>
  <c r="H13" i="3" s="1"/>
  <c r="J2" i="1"/>
  <c r="E24" i="1"/>
  <c r="E25" i="1"/>
  <c r="E26" i="1"/>
  <c r="E27" i="1"/>
  <c r="E28" i="1"/>
  <c r="B14" i="1"/>
  <c r="F3" i="1"/>
  <c r="B30" i="1" a="1"/>
  <c r="B30" i="1" s="1"/>
  <c r="B31" i="1" a="1"/>
  <c r="B31" i="1" s="1"/>
  <c r="B32" i="1" a="1"/>
  <c r="B32" i="1" s="1"/>
  <c r="J16" i="1"/>
  <c r="L4" i="1"/>
  <c r="B5" i="1"/>
  <c r="L5" i="1"/>
  <c r="L8" i="1"/>
  <c r="L9" i="1"/>
  <c r="B10" i="1"/>
  <c r="J9" i="1" s="1"/>
  <c r="J11" i="1" s="1"/>
  <c r="L2" i="1"/>
  <c r="E13" i="1"/>
  <c r="E14" i="1"/>
  <c r="B17" i="1"/>
  <c r="B18" i="1"/>
  <c r="B19" i="1"/>
  <c r="L7" i="1" s="1"/>
  <c r="H14" i="3" l="1"/>
  <c r="H15" i="3"/>
  <c r="B15" i="1"/>
  <c r="L6" i="1" s="1"/>
  <c r="F4" i="1"/>
  <c r="B16" i="1"/>
  <c r="L3" i="1" s="1"/>
  <c r="L12" i="1" s="1"/>
  <c r="J15" i="1" l="1"/>
  <c r="J17" i="1" s="1"/>
  <c r="F5" i="1"/>
  <c r="J10" i="1" s="1"/>
  <c r="J12" i="1" s="1"/>
  <c r="F6" i="1" l="1"/>
  <c r="J4" i="1" s="1"/>
  <c r="J3" i="1"/>
</calcChain>
</file>

<file path=xl/metadata.xml><?xml version="1.0" encoding="utf-8"?>
<metadata xmlns="http://schemas.openxmlformats.org/spreadsheetml/2006/main" xmlns:xlrd="http://schemas.microsoft.com/office/spreadsheetml/2017/richdata" xmlns:xda="http://schemas.microsoft.com/office/spreadsheetml/2017/dynamicarray">
  <metadataTypes count="2">
    <metadataType name="XLDAPR" minSupportedVersion="120000" copy="1" pasteAll="1" pasteValues="1" merge="1" splitFirst="1" rowColShift="1" clearFormats="1" clearComments="1" assign="1" coerce="1" cellMeta="1"/>
    <metadataType name="XLRICHVALUE" minSupportedVersion="120000" copy="1" pasteAll="1" pasteValues="1" merge="1" splitFirst="1" rowColShift="1" clearFormats="1" clearComments="1" assign="1" coerce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futureMetadata name="XLRICHVALUE" count="3">
    <bk>
      <extLst>
        <ext uri="{3e2802c4-a4d2-4d8b-9148-e3be6c30e623}">
          <xlrd:rvb i="2"/>
        </ext>
      </extLst>
    </bk>
    <bk>
      <extLst>
        <ext uri="{3e2802c4-a4d2-4d8b-9148-e3be6c30e623}">
          <xlrd:rvb i="5"/>
        </ext>
      </extLst>
    </bk>
    <bk>
      <extLst>
        <ext uri="{3e2802c4-a4d2-4d8b-9148-e3be6c30e623}">
          <xlrd:rvb i="8"/>
        </ext>
      </extLst>
    </bk>
  </futureMetadata>
  <cellMetadata count="1">
    <bk>
      <rc t="1" v="0"/>
    </bk>
  </cellMetadata>
  <valueMetadata count="3">
    <bk>
      <rc t="2" v="0"/>
    </bk>
    <bk>
      <rc t="2" v="1"/>
    </bk>
    <bk>
      <rc t="2" v="2"/>
    </bk>
  </valueMetadata>
</metadata>
</file>

<file path=xl/sharedStrings.xml><?xml version="1.0" encoding="utf-8"?>
<sst xmlns="http://schemas.openxmlformats.org/spreadsheetml/2006/main" count="73" uniqueCount="56">
  <si>
    <t>Equpiment</t>
  </si>
  <si>
    <t>Real Estate/Business</t>
  </si>
  <si>
    <t>Cash</t>
  </si>
  <si>
    <t>Student Loans</t>
  </si>
  <si>
    <t>Credit Cards</t>
  </si>
  <si>
    <t>Inventory</t>
  </si>
  <si>
    <t>Car Loans</t>
  </si>
  <si>
    <t>Home Mortgage</t>
  </si>
  <si>
    <t>Liabilities</t>
  </si>
  <si>
    <t>Cost</t>
  </si>
  <si>
    <t>Haircut</t>
  </si>
  <si>
    <t>Personal Care</t>
  </si>
  <si>
    <t>Cost/Share</t>
  </si>
  <si>
    <t>Stocks/Funds/CDs</t>
  </si>
  <si>
    <t>Property Liability</t>
  </si>
  <si>
    <t>Assets</t>
  </si>
  <si>
    <t>Valet Trash</t>
  </si>
  <si>
    <t>Pest Control</t>
  </si>
  <si>
    <t>Electricity</t>
  </si>
  <si>
    <t>Water</t>
  </si>
  <si>
    <t>Utility</t>
  </si>
  <si>
    <t>IRA</t>
  </si>
  <si>
    <t>Personal Care:</t>
  </si>
  <si>
    <t>Grocery:</t>
  </si>
  <si>
    <t>Remaining</t>
  </si>
  <si>
    <t>Gas:</t>
  </si>
  <si>
    <t>Current</t>
  </si>
  <si>
    <t>Subscriptions:</t>
  </si>
  <si>
    <t>Amount</t>
  </si>
  <si>
    <t>Cable TV</t>
  </si>
  <si>
    <t>Utility:</t>
  </si>
  <si>
    <t>3 Months Emergency</t>
  </si>
  <si>
    <t>Wifi</t>
  </si>
  <si>
    <t>Rent:</t>
  </si>
  <si>
    <t>Expenses</t>
  </si>
  <si>
    <t>Subscriptions</t>
  </si>
  <si>
    <t>Covered</t>
  </si>
  <si>
    <t>Passive Income</t>
  </si>
  <si>
    <t>Escape The Rat Race</t>
  </si>
  <si>
    <t>Interest/Dividends</t>
  </si>
  <si>
    <t>Payday</t>
  </si>
  <si>
    <t>Total Expenses</t>
  </si>
  <si>
    <t>Job Salary:</t>
  </si>
  <si>
    <t>Pay Day</t>
  </si>
  <si>
    <t>Total Income</t>
  </si>
  <si>
    <t>Cash Flow</t>
  </si>
  <si>
    <t>Put Away</t>
  </si>
  <si>
    <t>Cash:</t>
  </si>
  <si>
    <t>Income</t>
  </si>
  <si>
    <t>Every Check</t>
  </si>
  <si>
    <t>Financial Statement</t>
  </si>
  <si>
    <t xml:space="preserve">Liabilities </t>
  </si>
  <si>
    <t>.</t>
  </si>
  <si>
    <t>Subcription 1</t>
  </si>
  <si>
    <t>Subcription 2</t>
  </si>
  <si>
    <t>Subcription 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</si>
</sst>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6" formatCode="&quot;$&quot;#,##0_);[Red]\(&quot;$&quot;#,##0\)"/>
    <numFmt numFmtId="44" formatCode="_(&quot;$&quot;* #,##0.00_);_(&quot;$&quot;* \(#,##0.00\);_(&quot;$&quot;* &quot;-&quot;??_);_(@_)"/>
    <numFmt numFmtId="164" formatCode="&quot;$&quot;#,##0"/>
    <numFmt numFmtId="165" formatCode="&quot;$&quot;#,##0.00"/>
    <numFmt numFmtId="166" formatCode="_(&quot;$&quot;* #,##0_);_(&quot;$&quot;* \(#,##0\);_(&quot;$&quot;* &quot;-&quot;??_);_(@_)"/>
  </numFmts>
  <fonts count="14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18"/>
      <color theme="3"/>
      <name val="Aptos Display"/>
      <family val="2"/>
      <scheme val="major"/>
    </font>
    <font>
      <b/>
      <sz val="11"/>
      <color theme="1"/>
      <name val="Aptos Narrow"/>
      <family val="2"/>
      <scheme val="minor"/>
    </font>
    <font>
      <b/>
      <u/>
      <sz val="11"/>
      <color theme="1"/>
      <name val="Aptos Narrow"/>
      <family val="2"/>
      <scheme val="minor"/>
    </font>
    <font>
      <i/>
      <sz val="11"/>
      <color theme="0"/>
      <name val="Bell Centennial Std BoldListing"/>
      <family val="2"/>
    </font>
    <font>
      <i/>
      <sz val="12"/>
      <color theme="0"/>
      <name val="Bell Centennial Std BoldListing"/>
      <family val="2"/>
    </font>
    <font>
      <sz val="11"/>
      <color theme="1"/>
      <name val="Times New Roman"/>
      <family val="1"/>
    </font>
    <font>
      <b/>
      <sz val="10"/>
      <color theme="1"/>
      <name val="Bell Centennial Std BoldListing"/>
      <family val="2"/>
    </font>
    <font>
      <sz val="12"/>
      <color theme="1"/>
      <name val="Bell Centennial Std BoldListing"/>
      <family val="2"/>
    </font>
    <font>
      <sz val="12"/>
      <color theme="1"/>
      <name val="Aptos Narrow"/>
      <family val="2"/>
      <scheme val="minor"/>
    </font>
    <font>
      <b/>
      <sz val="12"/>
      <color theme="1"/>
      <name val="Bell Centennial Std BoldListing"/>
      <family val="2"/>
    </font>
    <font>
      <u/>
      <sz val="11"/>
      <color theme="1"/>
      <name val="Aptos Narrow"/>
      <family val="2"/>
      <scheme val="minor"/>
    </font>
    <font>
      <sz val="8"/>
      <name val="Aptos Narrow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rgb="FFFFFFCC"/>
      </patternFill>
    </fill>
    <fill>
      <patternFill patternType="solid">
        <fgColor theme="9" tint="0.39997558519241921"/>
        <bgColor indexed="65"/>
      </patternFill>
    </fill>
    <fill>
      <patternFill patternType="solid">
        <fgColor rgb="FFB381D9"/>
        <bgColor indexed="64"/>
      </patternFill>
    </fill>
  </fills>
  <borders count="11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/>
    <xf numFmtId="4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1" fillId="2" borderId="1" applyNumberFormat="0" applyFont="0" applyAlignment="0" applyProtection="0"/>
    <xf numFmtId="0" fontId="3" fillId="0" borderId="2" applyNumberFormat="0" applyFill="0" applyAlignment="0" applyProtection="0"/>
    <xf numFmtId="0" fontId="1" fillId="3" borderId="0" applyNumberFormat="0" applyBorder="0" applyAlignment="0" applyProtection="0"/>
    <xf numFmtId="0" fontId="5" fillId="4" borderId="0">
      <alignment vertical="top"/>
    </xf>
  </cellStyleXfs>
  <cellXfs count="53">
    <xf numFmtId="0" fontId="0" fillId="0" borderId="0" xfId="0"/>
    <xf numFmtId="0" fontId="0" fillId="0" borderId="0" xfId="0" applyAlignment="1">
      <alignment vertical="top"/>
    </xf>
    <xf numFmtId="164" fontId="0" fillId="0" borderId="0" xfId="0" applyNumberFormat="1" applyAlignment="1">
      <alignment vertical="top"/>
    </xf>
    <xf numFmtId="14" fontId="0" fillId="0" borderId="0" xfId="0" applyNumberFormat="1" applyAlignment="1">
      <alignment vertical="top"/>
    </xf>
    <xf numFmtId="0" fontId="4" fillId="0" borderId="0" xfId="0" applyFont="1" applyAlignment="1">
      <alignment vertical="top"/>
    </xf>
    <xf numFmtId="164" fontId="3" fillId="0" borderId="0" xfId="0" applyNumberFormat="1" applyFont="1" applyAlignment="1">
      <alignment horizontal="center" vertical="top"/>
    </xf>
    <xf numFmtId="0" fontId="3" fillId="0" borderId="0" xfId="0" applyFont="1" applyAlignment="1">
      <alignment vertical="top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5" fillId="4" borderId="0" xfId="7">
      <alignment vertical="top"/>
    </xf>
    <xf numFmtId="0" fontId="6" fillId="4" borderId="0" xfId="7" applyFont="1">
      <alignment vertical="top"/>
    </xf>
    <xf numFmtId="164" fontId="0" fillId="0" borderId="0" xfId="0" applyNumberFormat="1" applyAlignment="1">
      <alignment horizontal="center" vertical="top"/>
    </xf>
    <xf numFmtId="0" fontId="3" fillId="0" borderId="0" xfId="0" applyFont="1" applyAlignment="1">
      <alignment horizontal="center" vertical="top"/>
    </xf>
    <xf numFmtId="164" fontId="0" fillId="0" borderId="0" xfId="1" applyNumberFormat="1" applyFont="1" applyAlignment="1">
      <alignment horizontal="center" vertical="top"/>
    </xf>
    <xf numFmtId="0" fontId="5" fillId="4" borderId="0" xfId="7" applyAlignment="1">
      <alignment horizontal="center" vertical="top"/>
    </xf>
    <xf numFmtId="6" fontId="0" fillId="0" borderId="0" xfId="0" applyNumberFormat="1" applyAlignment="1">
      <alignment vertical="top"/>
    </xf>
    <xf numFmtId="164" fontId="0" fillId="0" borderId="0" xfId="1" applyNumberFormat="1" applyFont="1" applyAlignment="1">
      <alignment horizontal="center" vertical="center"/>
    </xf>
    <xf numFmtId="6" fontId="0" fillId="0" borderId="0" xfId="0" applyNumberFormat="1" applyAlignment="1">
      <alignment horizontal="center" vertical="top"/>
    </xf>
    <xf numFmtId="165" fontId="0" fillId="0" borderId="0" xfId="0" applyNumberFormat="1"/>
    <xf numFmtId="164" fontId="0" fillId="0" borderId="3" xfId="2" applyNumberFormat="1" applyFont="1" applyBorder="1" applyAlignment="1">
      <alignment vertical="top"/>
    </xf>
    <xf numFmtId="0" fontId="0" fillId="0" borderId="4" xfId="0" applyBorder="1" applyAlignment="1">
      <alignment vertical="top"/>
    </xf>
    <xf numFmtId="164" fontId="0" fillId="0" borderId="5" xfId="2" applyNumberFormat="1" applyFont="1" applyBorder="1" applyAlignment="1">
      <alignment vertical="top"/>
    </xf>
    <xf numFmtId="0" fontId="0" fillId="0" borderId="6" xfId="0" applyBorder="1" applyAlignment="1">
      <alignment vertical="top"/>
    </xf>
    <xf numFmtId="164" fontId="0" fillId="0" borderId="5" xfId="0" applyNumberFormat="1" applyBorder="1" applyAlignment="1">
      <alignment vertical="top"/>
    </xf>
    <xf numFmtId="44" fontId="0" fillId="0" borderId="0" xfId="1" applyFont="1" applyAlignment="1">
      <alignment horizontal="center" vertical="top"/>
    </xf>
    <xf numFmtId="0" fontId="0" fillId="0" borderId="6" xfId="0" applyBorder="1" applyAlignment="1">
      <alignment vertical="top" wrapText="1"/>
    </xf>
    <xf numFmtId="0" fontId="0" fillId="0" borderId="7" xfId="0" applyBorder="1" applyAlignment="1">
      <alignment vertical="top"/>
    </xf>
    <xf numFmtId="0" fontId="0" fillId="0" borderId="8" xfId="0" applyBorder="1" applyAlignment="1">
      <alignment vertical="top"/>
    </xf>
    <xf numFmtId="0" fontId="7" fillId="0" borderId="0" xfId="0" applyFont="1" applyAlignment="1">
      <alignment vertical="top"/>
    </xf>
    <xf numFmtId="164" fontId="0" fillId="0" borderId="9" xfId="0" applyNumberFormat="1" applyBorder="1" applyAlignment="1">
      <alignment horizontal="center" vertical="top"/>
    </xf>
    <xf numFmtId="0" fontId="3" fillId="0" borderId="9" xfId="0" applyFont="1" applyBorder="1" applyAlignment="1">
      <alignment vertical="top"/>
    </xf>
    <xf numFmtId="44" fontId="0" fillId="0" borderId="0" xfId="1" applyFont="1"/>
    <xf numFmtId="166" fontId="0" fillId="0" borderId="0" xfId="1" applyNumberFormat="1" applyFont="1" applyAlignment="1">
      <alignment horizontal="center" vertical="top"/>
    </xf>
    <xf numFmtId="164" fontId="8" fillId="3" borderId="0" xfId="6" applyNumberFormat="1" applyFont="1" applyAlignment="1">
      <alignment vertical="top"/>
    </xf>
    <xf numFmtId="0" fontId="8" fillId="3" borderId="0" xfId="6" applyFont="1" applyAlignment="1">
      <alignment vertical="top"/>
    </xf>
    <xf numFmtId="164" fontId="0" fillId="0" borderId="10" xfId="0" applyNumberFormat="1" applyBorder="1" applyAlignment="1">
      <alignment horizontal="center" vertical="top"/>
    </xf>
    <xf numFmtId="0" fontId="0" fillId="0" borderId="10" xfId="0" applyBorder="1" applyAlignment="1">
      <alignment vertical="top"/>
    </xf>
    <xf numFmtId="164" fontId="8" fillId="0" borderId="10" xfId="0" applyNumberFormat="1" applyFont="1" applyBorder="1" applyAlignment="1">
      <alignment vertical="top"/>
    </xf>
    <xf numFmtId="0" fontId="8" fillId="0" borderId="10" xfId="0" applyFont="1" applyBorder="1" applyAlignment="1">
      <alignment vertical="top"/>
    </xf>
    <xf numFmtId="165" fontId="3" fillId="2" borderId="2" xfId="5" applyNumberFormat="1" applyFill="1" applyAlignment="1">
      <alignment horizontal="right" vertical="top"/>
    </xf>
    <xf numFmtId="0" fontId="0" fillId="2" borderId="1" xfId="4" applyFont="1" applyAlignment="1">
      <alignment vertical="top"/>
    </xf>
    <xf numFmtId="164" fontId="8" fillId="0" borderId="0" xfId="0" applyNumberFormat="1" applyFont="1" applyAlignment="1">
      <alignment vertical="top"/>
    </xf>
    <xf numFmtId="0" fontId="8" fillId="0" borderId="0" xfId="0" applyFont="1" applyAlignment="1">
      <alignment vertical="top"/>
    </xf>
    <xf numFmtId="164" fontId="0" fillId="2" borderId="1" xfId="4" applyNumberFormat="1" applyFont="1" applyAlignment="1">
      <alignment horizontal="right" vertical="top"/>
    </xf>
    <xf numFmtId="164" fontId="9" fillId="0" borderId="0" xfId="0" applyNumberFormat="1" applyFont="1" applyAlignment="1">
      <alignment vertical="top"/>
    </xf>
    <xf numFmtId="0" fontId="10" fillId="0" borderId="0" xfId="0" applyFont="1" applyAlignment="1">
      <alignment vertical="top"/>
    </xf>
    <xf numFmtId="0" fontId="11" fillId="0" borderId="0" xfId="0" applyFont="1" applyAlignment="1">
      <alignment vertical="top"/>
    </xf>
    <xf numFmtId="164" fontId="0" fillId="0" borderId="0" xfId="0" applyNumberFormat="1"/>
    <xf numFmtId="166" fontId="0" fillId="0" borderId="0" xfId="1" applyNumberFormat="1" applyFont="1" applyAlignment="1">
      <alignment horizontal="center" vertical="top" wrapText="1"/>
    </xf>
    <xf numFmtId="0" fontId="0" fillId="2" borderId="1" xfId="4" applyFont="1" applyAlignment="1">
      <alignment horizontal="right" vertical="top"/>
    </xf>
    <xf numFmtId="0" fontId="12" fillId="2" borderId="1" xfId="4" applyFont="1" applyAlignment="1">
      <alignment vertical="top"/>
    </xf>
    <xf numFmtId="0" fontId="2" fillId="0" borderId="0" xfId="3" applyAlignment="1">
      <alignment vertical="center"/>
    </xf>
    <xf numFmtId="14" fontId="0" fillId="0" borderId="0" xfId="0" applyNumberFormat="1"/>
  </cellXfs>
  <cellStyles count="8">
    <cellStyle name="60% - Accent6" xfId="6" builtinId="52"/>
    <cellStyle name="Currency" xfId="1" builtinId="4"/>
    <cellStyle name="Normal" xfId="0" builtinId="0"/>
    <cellStyle name="Note" xfId="4" builtinId="10"/>
    <cellStyle name="Percent" xfId="2" builtinId="5"/>
    <cellStyle name="Style 1" xfId="7" xr:uid="{E4560FA8-68B3-440F-97E2-2AC30166A855}"/>
    <cellStyle name="Title" xfId="3" builtinId="15"/>
    <cellStyle name="Total" xfId="5" builtinId="2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microsoft.com/office/2017/06/relationships/rdRichValue" Target="richData/rdrichvalue.xml"/><Relationship Id="rId13" Type="http://schemas.microsoft.com/office/2017/06/relationships/rdRichValueTypes" Target="richData/rdRichValueTypes.xml"/><Relationship Id="rId3" Type="http://schemas.openxmlformats.org/officeDocument/2006/relationships/externalLink" Target="externalLinks/externalLink1.xml"/><Relationship Id="rId7" Type="http://schemas.openxmlformats.org/officeDocument/2006/relationships/sheetMetadata" Target="metadata.xml"/><Relationship Id="rId12" Type="http://schemas.microsoft.com/office/2017/06/relationships/rdSupportingPropertyBag" Target="richData/rdsupportingpropertybag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11" Type="http://schemas.microsoft.com/office/2017/06/relationships/rdSupportingPropertyBagStructure" Target="richData/rdsupportingpropertybagstructure.xml"/><Relationship Id="rId5" Type="http://schemas.openxmlformats.org/officeDocument/2006/relationships/styles" Target="styles.xml"/><Relationship Id="rId10" Type="http://schemas.microsoft.com/office/2017/06/relationships/richStyles" Target="richData/richStyles.xml"/><Relationship Id="rId4" Type="http://schemas.openxmlformats.org/officeDocument/2006/relationships/theme" Target="theme/theme1.xml"/><Relationship Id="rId9" Type="http://schemas.microsoft.com/office/2017/06/relationships/rdRichValueStructure" Target="richData/rdrichvaluestructure.xml"/><Relationship Id="rId14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Escape</a:t>
            </a:r>
            <a:r>
              <a:rPr lang="en-US" baseline="0"/>
              <a:t> The Rat Race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barChart>
        <c:barDir val="bar"/>
        <c:grouping val="stacked"/>
        <c:varyColors val="0"/>
        <c:ser>
          <c:idx val="0"/>
          <c:order val="0"/>
          <c:tx>
            <c:v>% Covered</c:v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'Cash Flow'!$J$9</c:f>
              <c:numCache>
                <c:formatCode>"$"#,##0</c:formatCode>
                <c:ptCount val="1"/>
                <c:pt idx="0">
                  <c:v>0</c:v>
                </c:pt>
              </c:numCache>
            </c:numRef>
          </c:cat>
          <c:val>
            <c:numRef>
              <c:f>'Cash Flow'!$J$11</c:f>
              <c:numCache>
                <c:formatCode>"$"#,##0</c:formatCode>
                <c:ptCount val="1"/>
                <c:pt idx="0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38A7-470B-BB5F-9F4F1F407ECB}"/>
            </c:ext>
          </c:extLst>
        </c:ser>
        <c:ser>
          <c:idx val="1"/>
          <c:order val="1"/>
          <c:tx>
            <c:v>Remaining</c:v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numRef>
              <c:f>'Cash Flow'!$J$9</c:f>
              <c:numCache>
                <c:formatCode>"$"#,##0</c:formatCode>
                <c:ptCount val="1"/>
                <c:pt idx="0">
                  <c:v>0</c:v>
                </c:pt>
              </c:numCache>
            </c:numRef>
          </c:cat>
          <c:val>
            <c:numRef>
              <c:f>'Cash Flow'!$J$12</c:f>
              <c:numCache>
                <c:formatCode>"$"#,##0</c:formatCode>
                <c:ptCount val="1"/>
                <c:pt idx="0">
                  <c:v>3657.42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38A7-470B-BB5F-9F4F1F407EC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1530655760"/>
        <c:axId val="1530656240"/>
      </c:barChart>
      <c:catAx>
        <c:axId val="1530655760"/>
        <c:scaling>
          <c:orientation val="minMax"/>
        </c:scaling>
        <c:delete val="0"/>
        <c:axPos val="l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Passive Income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0656240"/>
        <c:crosses val="autoZero"/>
        <c:auto val="1"/>
        <c:lblAlgn val="ctr"/>
        <c:lblOffset val="100"/>
        <c:noMultiLvlLbl val="0"/>
      </c:catAx>
      <c:valAx>
        <c:axId val="1530656240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en-US"/>
                  <a:t>Expenses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en-US"/>
            </a:p>
          </c:txPr>
        </c:title>
        <c:numFmt formatCode="&quot;$&quot;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530655760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cap="none" spc="20" baseline="0">
                <a:solidFill>
                  <a:schemeClr val="tx1">
                    <a:lumMod val="50000"/>
                    <a:lumOff val="50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Net Worth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cap="none" spc="2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doughnutChart>
        <c:varyColors val="1"/>
        <c:ser>
          <c:idx val="0"/>
          <c:order val="0"/>
          <c:dPt>
            <c:idx val="0"/>
            <c:bubble3D val="0"/>
            <c:spPr>
              <a:gradFill rotWithShape="1">
                <a:gsLst>
                  <a:gs pos="0">
                    <a:schemeClr val="accent1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1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1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1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1-D08F-4BE7-877D-42D61EE060ED}"/>
              </c:ext>
            </c:extLst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lumMod val="110000"/>
                      <a:satMod val="105000"/>
                      <a:tint val="67000"/>
                    </a:schemeClr>
                  </a:gs>
                  <a:gs pos="50000">
                    <a:schemeClr val="accent2">
                      <a:lumMod val="105000"/>
                      <a:satMod val="103000"/>
                      <a:tint val="73000"/>
                    </a:schemeClr>
                  </a:gs>
                  <a:gs pos="100000">
                    <a:schemeClr val="accent2">
                      <a:lumMod val="105000"/>
                      <a:satMod val="109000"/>
                      <a:tint val="81000"/>
                    </a:schemeClr>
                  </a:gs>
                </a:gsLst>
                <a:lin ang="5400000" scaled="0"/>
              </a:gradFill>
              <a:ln w="9525" cap="flat" cmpd="sng" algn="ctr">
                <a:solidFill>
                  <a:schemeClr val="accent2">
                    <a:shade val="95000"/>
                  </a:schemeClr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3-D08F-4BE7-877D-42D61EE060ED}"/>
              </c:ext>
            </c:extLst>
          </c:dPt>
          <c:dLbls>
            <c:dLbl>
              <c:idx val="0"/>
              <c:layout>
                <c:manualLayout>
                  <c:x val="0.11944444444444445"/>
                  <c:y val="1.3888888888888805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08F-4BE7-877D-42D61EE060ED}"/>
                </c:ext>
              </c:extLst>
            </c:dLbl>
            <c:dLbl>
              <c:idx val="1"/>
              <c:layout>
                <c:manualLayout>
                  <c:x val="-5.5555555555555552E-2"/>
                  <c:y val="-6.4814814814814839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D08F-4BE7-877D-42D61EE060ED}"/>
                </c:ext>
              </c:extLst>
            </c:dLbl>
            <c:numFmt formatCode="&quot;$&quot;#,##0" sourceLinked="0"/>
            <c:spPr>
              <a:solidFill>
                <a:sysClr val="window" lastClr="FFFFFF"/>
              </a:solidFill>
              <a:ln>
                <a:solidFill>
                  <a:sysClr val="windowText" lastClr="000000">
                    <a:lumMod val="25000"/>
                    <a:lumOff val="75000"/>
                  </a:sysClr>
                </a:solidFill>
              </a:ln>
              <a:effectLst/>
            </c:spPr>
            <c:txPr>
              <a:bodyPr rot="0" spcFirstLastPara="1" vertOverflow="clip" horzOverflow="clip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wedgeRectCallout">
                    <a:avLst/>
                  </a:prstGeom>
                  <a:noFill/>
                  <a:ln>
                    <a:noFill/>
                  </a:ln>
                </c15:spPr>
              </c:ext>
            </c:extLst>
          </c:dLbls>
          <c:cat>
            <c:strRef>
              <c:f>'Net Worth'!$G$13:$G$14</c:f>
              <c:strCache>
                <c:ptCount val="2"/>
                <c:pt idx="0">
                  <c:v>Liabilities </c:v>
                </c:pt>
                <c:pt idx="1">
                  <c:v>Assets</c:v>
                </c:pt>
              </c:strCache>
            </c:strRef>
          </c:cat>
          <c:val>
            <c:numRef>
              <c:f>'Net Worth'!$H$13:$H$14</c:f>
              <c:numCache>
                <c:formatCode>General</c:formatCode>
                <c:ptCount val="2"/>
                <c:pt idx="0">
                  <c:v>7990.55</c:v>
                </c:pt>
                <c:pt idx="1">
                  <c:v>1250.8050000000001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D08F-4BE7-877D-42D61EE060ED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  <c:holeSize val="75"/>
      </c:doughnutChart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50000"/>
                  <a:lumOff val="50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54">
  <cs:axisTitle>
    <cs:lnRef idx="0"/>
    <cs:fillRef idx="0"/>
    <cs:effectRef idx="0"/>
    <cs:fontRef idx="minor">
      <a:schemeClr val="tx1">
        <a:lumMod val="50000"/>
        <a:lumOff val="50000"/>
      </a:schemeClr>
    </cs:fontRef>
    <cs:defRPr sz="900" kern="1200" cap="all"/>
  </cs:axisTitle>
  <cs:category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dk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>
  <cs:dataPoint3D>
    <cs:lnRef idx="0"/>
    <cs:fillRef idx="2">
      <cs:styleClr val="auto"/>
    </cs:fillRef>
    <cs:effectRef idx="1"/>
    <cs:fontRef idx="minor">
      <a:schemeClr val="dk1"/>
    </cs:fontRef>
    <cs:spPr/>
  </cs:dataPoint3D>
  <cs:dataPointLine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158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2">
      <cs:styleClr val="auto"/>
    </cs:fillRef>
    <cs:effectRef idx="1"/>
    <cs:fontRef idx="minor">
      <a:schemeClr val="dk1"/>
    </cs:fontRef>
    <cs:spPr>
      <a:ln w="9525" cap="flat" cmpd="sng" algn="ctr">
        <a:solidFill>
          <a:schemeClr val="phClr">
            <a:shade val="95000"/>
          </a:schemeClr>
        </a:solidFill>
        <a:round/>
      </a:ln>
    </cs:spPr>
  </cs:dataPointMarker>
  <cs:dataPointMarkerLayout symbol="circle" size="4"/>
  <cs:dataPointWirefram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50000"/>
        <a:lumOff val="50000"/>
      </a:schemeClr>
    </cs:fontRef>
    <cs:spPr>
      <a:ln w="9525">
        <a:solidFill>
          <a:schemeClr val="tx1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75000"/>
          <a:lumOff val="25000"/>
        </a:schemeClr>
      </a:solidFill>
      <a:ln w="9525">
        <a:solidFill>
          <a:schemeClr val="tx1">
            <a:lumMod val="50000"/>
            <a:lumOff val="50000"/>
          </a:schemeClr>
        </a:solidFill>
      </a:ln>
    </cs:spPr>
  </cs:downBar>
  <cs:drop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</a:ln>
    </cs:spPr>
  </cs:errorBar>
  <cs:floor>
    <cs:lnRef idx="0"/>
    <cs:fillRef idx="0"/>
    <cs:effectRef idx="0"/>
    <cs:fontRef idx="minor">
      <a:schemeClr val="dk1"/>
    </cs:fontRef>
  </cs:floor>
  <cs:gridlineMajor>
    <cs:lnRef idx="0"/>
    <cs:fillRef idx="0"/>
    <cs:effectRef idx="0"/>
    <cs:fontRef idx="minor">
      <a:schemeClr val="dk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dk1"/>
    </cs:fontRef>
    <cs:spPr>
      <a:ln>
        <a:solidFill>
          <a:schemeClr val="tx1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50000"/>
            <a:lumOff val="5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dk1"/>
    </cs:fontRef>
  </cs:plotArea>
  <cs:plotArea3D mods="allowNoFillOverride allowNoLineOverride">
    <cs:lnRef idx="0"/>
    <cs:fillRef idx="0"/>
    <cs:effectRef idx="0"/>
    <cs:fontRef idx="minor">
      <a:schemeClr val="dk1"/>
    </cs:fontRef>
  </cs:plotArea3D>
  <cs:seriesAxis>
    <cs:lnRef idx="0"/>
    <cs:fillRef idx="0"/>
    <cs:effectRef idx="0"/>
    <cs:fontRef idx="minor">
      <a:schemeClr val="tx1">
        <a:lumMod val="50000"/>
        <a:lumOff val="50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dk1"/>
    </cs:fontRef>
    <cs:spPr>
      <a:ln w="9525">
        <a:solidFill>
          <a:schemeClr val="tx1">
            <a:lumMod val="35000"/>
            <a:lumOff val="65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1">
        <a:lumMod val="50000"/>
        <a:lumOff val="50000"/>
      </a:schemeClr>
    </cs:fontRef>
    <cs:defRPr sz="1400" kern="1200" cap="none" spc="20" baseline="0"/>
  </cs:title>
  <cs:trendline>
    <cs:lnRef idx="0">
      <cs:styleClr val="auto"/>
    </cs:lnRef>
    <cs:fillRef idx="2"/>
    <cs:effectRef idx="0"/>
    <cs:fontRef idx="minor">
      <a:schemeClr val="dk1"/>
    </cs:fontRef>
    <cs:spPr>
      <a:ln w="9525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50000"/>
            <a:lumOff val="50000"/>
          </a:schemeClr>
        </a:solidFill>
      </a:ln>
    </cs:spPr>
  </cs:upBar>
  <cs:valueAxis>
    <cs:lnRef idx="0"/>
    <cs:fillRef idx="0"/>
    <cs:effectRef idx="0"/>
    <cs:fontRef idx="minor">
      <a:schemeClr val="tx1">
        <a:lumMod val="50000"/>
        <a:lumOff val="50000"/>
      </a:schemeClr>
    </cs:fontRef>
    <cs:defRPr sz="900" kern="1200"/>
  </cs:valueAxis>
  <cs:wall>
    <cs:lnRef idx="0"/>
    <cs:fillRef idx="0"/>
    <cs:effectRef idx="0"/>
    <cs:fontRef idx="minor">
      <a:schemeClr val="dk1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10</xdr:col>
      <xdr:colOff>881062</xdr:colOff>
      <xdr:row>15</xdr:row>
      <xdr:rowOff>33337</xdr:rowOff>
    </xdr:from>
    <xdr:to>
      <xdr:col>16</xdr:col>
      <xdr:colOff>176212</xdr:colOff>
      <xdr:row>29</xdr:row>
      <xdr:rowOff>61912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B08972A5-B724-4F99-9F35-77B7D28A4225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817245</xdr:colOff>
      <xdr:row>6</xdr:row>
      <xdr:rowOff>2857</xdr:rowOff>
    </xdr:from>
    <xdr:to>
      <xdr:col>9</xdr:col>
      <xdr:colOff>133350</xdr:colOff>
      <xdr:row>20</xdr:row>
      <xdr:rowOff>71437</xdr:rowOff>
    </xdr:to>
    <xdr:graphicFrame macro="">
      <xdr:nvGraphicFramePr>
        <xdr:cNvPr id="2" name="Chart 2">
          <a:extLst>
            <a:ext uri="{FF2B5EF4-FFF2-40B4-BE49-F238E27FC236}">
              <a16:creationId xmlns:a16="http://schemas.microsoft.com/office/drawing/2014/main" id="{05A2510C-5AB5-47D4-A8A6-D46D2B791C5A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oneCellAnchor>
    <xdr:from>
      <xdr:col>5</xdr:col>
      <xdr:colOff>409575</xdr:colOff>
      <xdr:row>12</xdr:row>
      <xdr:rowOff>114300</xdr:rowOff>
    </xdr:from>
    <xdr:ext cx="1038225" cy="264560"/>
    <xdr:sp macro="" textlink="$H$15">
      <xdr:nvSpPr>
        <xdr:cNvPr id="3" name="TextBox 2">
          <a:extLst>
            <a:ext uri="{FF2B5EF4-FFF2-40B4-BE49-F238E27FC236}">
              <a16:creationId xmlns:a16="http://schemas.microsoft.com/office/drawing/2014/main" id="{8ABE9372-1478-49AE-AC5A-3C4E2B94886C}"/>
            </a:ext>
          </a:extLst>
        </xdr:cNvPr>
        <xdr:cNvSpPr txBox="1"/>
      </xdr:nvSpPr>
      <xdr:spPr>
        <a:xfrm>
          <a:off x="5362575" y="2308860"/>
          <a:ext cx="1038225" cy="26456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vertOverflow="clip" horzOverflow="clip" wrap="square" rtlCol="0" anchor="t">
          <a:spAutoFit/>
        </a:bodyPr>
        <a:lstStyle/>
        <a:p>
          <a:fld id="{2EABD52D-98B6-464C-83B9-6F65A4DAEFB9}" type="TxLink">
            <a:rPr lang="en-US" sz="1100" b="0" i="0" u="none" strike="noStrike">
              <a:solidFill>
                <a:srgbClr val="000000"/>
              </a:solidFill>
              <a:latin typeface="Aptos Narrow"/>
            </a:rPr>
            <a:pPr/>
            <a:t> $(6,739.75)</a:t>
          </a:fld>
          <a:endParaRPr lang="en-US" sz="1100"/>
        </a:p>
      </xdr:txBody>
    </xdr:sp>
    <xdr:clientData/>
  </xdr:one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https://d.docs.live.net/7F3CCA32048CE799/Documents/Cash%20Flow%20Chart1%20(1).xlsx" TargetMode="External"/><Relationship Id="rId1" Type="http://schemas.openxmlformats.org/officeDocument/2006/relationships/externalLinkPath" Target="https://d.docs.live.net/7F3CCA32048CE799/Documents/Cash%20Flow%20Chart1%20(1)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Net Worth"/>
      <sheetName val="Cash Flow New"/>
      <sheetName val="Roth Checklist"/>
      <sheetName val="Stock Watchlist"/>
      <sheetName val="Loan Payment Calc"/>
      <sheetName val="Loan Payment Calc (2)"/>
      <sheetName val="Sheet1"/>
      <sheetName val="Fund Raising"/>
      <sheetName val="Outreach List"/>
      <sheetName val="Loan Repayment"/>
      <sheetName val="Revenue"/>
      <sheetName val="Business"/>
      <sheetName val="Leasing Options"/>
    </sheetNames>
    <sheetDataSet>
      <sheetData sheetId="0">
        <row r="13">
          <cell r="G13" t="str">
            <v xml:space="preserve">Liabilities </v>
          </cell>
          <cell r="H13">
            <v>47535.55</v>
          </cell>
        </row>
        <row r="14">
          <cell r="G14" t="str">
            <v>Assets</v>
          </cell>
          <cell r="H14">
            <v>12055.081055299999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</sheetDataSet>
  </externalBook>
</externalLink>
</file>

<file path=xl/richData/rdRichValueTypes.xml><?xml version="1.0" encoding="utf-8"?>
<rvTypesInfo xmlns="http://schemas.microsoft.com/office/spreadsheetml/2017/richdata2" xmlns:mc="http://schemas.openxmlformats.org/markup-compatibility/2006" xmlns:x="http://schemas.openxmlformats.org/spreadsheetml/2006/main" mc:Ignorable="x">
  <global>
    <keyFlags>
      <key name="_Self">
        <flag name="ExcludeFromFile" value="1"/>
        <flag name="ExcludeFromCalcComparison" value="1"/>
      </key>
      <key name="_DisplayString">
        <flag name="ExcludeFromCalcComparison" value="1"/>
      </key>
      <key name="_Flags">
        <flag name="ExcludeFromCalcComparison" value="1"/>
      </key>
      <key name="_Format">
        <flag name="ExcludeFromCalcComparison" value="1"/>
      </key>
      <key name="_SubLabel">
        <flag name="ExcludeFromCalcComparison" value="1"/>
      </key>
      <key name="_Attribution">
        <flag name="ExcludeFromCalcComparison" value="1"/>
      </key>
      <key name="_Icon">
        <flag name="ExcludeFromCalcComparison" value="1"/>
      </key>
      <key name="_Display">
        <flag name="ExcludeFromCalcComparison" value="1"/>
      </key>
      <key name="_CanonicalPropertyNames">
        <flag name="ExcludeFromCalcComparison" value="1"/>
      </key>
      <key name="_ClassificationId">
        <flag name="ExcludeFromCalcComparison" value="1"/>
      </key>
    </keyFlags>
  </global>
  <types>
    <type name="_linkedentity">
      <keyFlags>
        <key name="%cvi">
          <flag name="ShowInCardView" value="0"/>
          <flag name="ShowInDotNotation" value="0"/>
          <flag name="ShowInAutoComplete" value="0"/>
          <flag name="ExcludeFromCalcComparison" value="1"/>
        </key>
      </keyFlags>
    </type>
    <type name="_linkedentitycore">
      <keyFlags>
        <key name="%EntityServiceId">
          <flag name="ShowInCardView" value="0"/>
          <flag name="ShowInDotNotation" value="0"/>
          <flag name="ShowInAutoComplete" value="0"/>
        </key>
        <key name="%EntitySubDomainId">
          <flag name="ShowInCardView" value="0"/>
          <flag name="ShowInDotNotation" value="0"/>
          <flag name="ShowInAutoComplete" value="0"/>
        </key>
        <key name="%EntityCulture">
          <flag name="ShowInCardView" value="0"/>
          <flag name="ShowInDotNotation" value="0"/>
          <flag name="ShowInAutoComplete" value="0"/>
        </key>
        <key name="%EntityId">
          <flag name="ShowInCardView" value="0"/>
          <flag name="ShowInDotNotation" value="0"/>
          <flag name="ShowInAutoComplete" value="0"/>
        </key>
        <key name="%IsRefreshable">
          <flag name="ShowInCardView" value="0"/>
          <flag name="ShowInDotNotation" value="0"/>
          <flag name="ShowInAutoComplete" value="0"/>
          <flag name="ExcludeFromCalcComparison" value="1"/>
        </key>
        <key name="%ProviderInfo">
          <flag name="ShowInCardView" value="0"/>
          <flag name="ShowInDotNotation" value="0"/>
          <flag name="ShowInAutoComplete" value="0"/>
        </key>
        <key name="%DataProviderExternalLinkLogo">
          <flag name="ShowInCardView" value="0"/>
          <flag name="ShowInDotNotation" value="0"/>
          <flag name="ShowInAutoComplete" value="0"/>
        </key>
        <key name="%DataProviderExternalLink">
          <flag name="ShowInCardView" value="0"/>
          <flag name="ShowInDotNotation" value="0"/>
          <flag name="ShowInAutoComplete" value="0"/>
        </key>
        <key name="%OutdatedReason">
          <flag name="ShowInCardView" value="0"/>
          <flag name="ShowInDotNotation" value="0"/>
          <flag name="ShowInAutoComplete" value="0"/>
          <flag name="ExcludeFromCalcComparison" value="1"/>
        </key>
      </keyFlags>
    </type>
  </types>
</rvTypesInfo>
</file>

<file path=xl/richData/rdrichvalue.xml><?xml version="1.0" encoding="utf-8"?>
<rvData xmlns="http://schemas.microsoft.com/office/spreadsheetml/2017/richdata" count="9">
  <rv s="0">
    <v>https://www.bing.com/financeapi/forcetrigger?t=a23hqh&amp;q=ARCX%3aSPY&amp;form=skydnc</v>
    <v>Learn more on Bing</v>
  </rv>
  <rv s="1">
    <v>en-US</v>
    <v>a23hqh</v>
    <v>268435456</v>
    <v>1</v>
    <v>Powered by Refinitiv</v>
    <v>0</v>
    <v>State Street SPDR S&amp;P500 (ARCX:SPY)</v>
    <v>2</v>
    <v>3</v>
    <v>Finance</v>
    <v>4</v>
    <v>714.47</v>
    <v>535.45039999999995</v>
    <v>0.99850000000000005</v>
    <v>5.42</v>
    <v>7.6509999999999998E-3</v>
    <v>USD</v>
    <v>NYSE Arca</v>
    <v>ARCX</v>
    <v>8.9999999999999998E-4</v>
    <v>714.47</v>
    <v>ETF</v>
    <v>46136.821158425781</v>
    <v>0</v>
    <v>709.01</v>
    <v>651588269947.58997</v>
    <v>State Street SPDR S&amp;P500</v>
    <v>710.95</v>
    <v>708.45</v>
    <v>713.87</v>
    <v>SPY</v>
    <v>State Street SPDR S&amp;P500 (ARCX:SPY)</v>
    <v>33022279</v>
    <v>76139490</v>
  </rv>
  <rv s="2">
    <v>1</v>
  </rv>
  <rv s="0">
    <v>https://www.bing.com/financeapi/forcetrigger?t=a25nhw&amp;q=ARCX%3aVWO&amp;form=skydnc</v>
    <v>Learn more on Bing</v>
  </rv>
  <rv s="1">
    <v>en-US</v>
    <v>a25nhw</v>
    <v>268435456</v>
    <v>1</v>
    <v>Powered by Refinitiv</v>
    <v>0</v>
    <v>Vanguard EM St I;ETF (ARCX:VWO)</v>
    <v>2</v>
    <v>3</v>
    <v>Finance</v>
    <v>4</v>
    <v>59.62</v>
    <v>44.58</v>
    <v>0.71650000000000003</v>
    <v>1.0549999999999999</v>
    <v>1.8214999999999999E-2</v>
    <v>USD</v>
    <v>NYSE Arca</v>
    <v>ARCX</v>
    <v>7.000000000000001E-4</v>
    <v>59.068199999999997</v>
    <v>ETF</v>
    <v>46136.821168726565</v>
    <v>3</v>
    <v>58.53</v>
    <v>108891129878</v>
    <v>Vanguard EM St I;ETF</v>
    <v>58.63</v>
    <v>57.92</v>
    <v>58.975000000000001</v>
    <v>VWO</v>
    <v>Vanguard EM St I;ETF (ARCX:VWO)</v>
    <v>4466848</v>
    <v>10494382</v>
  </rv>
  <rv s="2">
    <v>4</v>
  </rv>
  <rv s="0">
    <v>https://www.bing.com/financeapi/forcetrigger?t=a267zr&amp;q=ARCX%3aXLK&amp;form=skydnc</v>
    <v>Learn more on Bing</v>
  </rv>
  <rv s="1">
    <v>en-US</v>
    <v>a267zr</v>
    <v>268435456</v>
    <v>1</v>
    <v>Powered by Refinitiv</v>
    <v>0</v>
    <v>Sel Sector:Tech SPDR (ARCX:XLK)</v>
    <v>2</v>
    <v>3</v>
    <v>Finance</v>
    <v>4</v>
    <v>160.4</v>
    <v>99.835099999999997</v>
    <v>0.95620000000000005</v>
    <v>4.17</v>
    <v>2.6758000000000001E-2</v>
    <v>USD</v>
    <v>NYSE Arca</v>
    <v>ARCX</v>
    <v>8.0000000000000004E-4</v>
    <v>160.4</v>
    <v>ETF</v>
    <v>46136.821175763282</v>
    <v>6</v>
    <v>157.6</v>
    <v>84198427150.259995</v>
    <v>Sel Sector:Tech SPDR</v>
    <v>158.53</v>
    <v>155.84</v>
    <v>160.01</v>
    <v>XLK</v>
    <v>Sel Sector:Tech SPDR (ARCX:XLK)</v>
    <v>9054478</v>
    <v>13871434</v>
  </rv>
  <rv s="2">
    <v>7</v>
  </rv>
</rvData>
</file>

<file path=xl/richData/rdrichvaluestructure.xml><?xml version="1.0" encoding="utf-8"?>
<rvStructures xmlns="http://schemas.microsoft.com/office/spreadsheetml/2017/richdata" count="3">
  <s t="_hyperlink">
    <k n="Address" t="s"/>
    <k n="Text" t="s"/>
  </s>
  <s t="_linkedentitycore">
    <k n="%EntityCulture" t="s"/>
    <k n="%EntityId" t="s"/>
    <k n="%EntityServiceId"/>
    <k n="%IsRefreshable" t="b"/>
    <k n="%ProviderInfo" t="s"/>
    <k n="_Display" t="spb"/>
    <k n="_DisplayString" t="s"/>
    <k n="_Flags" t="spb"/>
    <k n="_Format" t="spb"/>
    <k n="_Icon" t="s"/>
    <k n="_SubLabel" t="spb"/>
    <k n="52 week high"/>
    <k n="52 week low"/>
    <k n="Beta"/>
    <k n="Change"/>
    <k n="Change (%)"/>
    <k n="Currency" t="s"/>
    <k n="Exchange" t="s"/>
    <k n="Exchange abbreviation" t="s"/>
    <k n="Expense ratio"/>
    <k n="High"/>
    <k n="Instrument type" t="s"/>
    <k n="Last trade time"/>
    <k n="LearnMoreOnLink" t="r"/>
    <k n="Low"/>
    <k n="Market cap"/>
    <k n="Name" t="s"/>
    <k n="Open"/>
    <k n="Previous close"/>
    <k n="Price"/>
    <k n="Ticker symbol" t="s"/>
    <k n="UniqueName" t="s"/>
    <k n="Volume"/>
    <k n="Volume average"/>
  </s>
  <s t="_linkedentity">
    <k n="%cvi" t="r"/>
  </s>
</rvStructures>
</file>

<file path=xl/richData/rdsupportingpropertybag.xml><?xml version="1.0" encoding="utf-8"?>
<supportingPropertyBags xmlns="http://schemas.microsoft.com/office/spreadsheetml/2017/richdata2">
  <spbArrays count="1">
    <a count="34">
      <v t="s">%EntityServiceId</v>
      <v t="s">_Format</v>
      <v t="s">%IsRefreshable</v>
      <v t="s">%EntityCulture</v>
      <v t="s">%EntityId</v>
      <v t="s">_Icon</v>
      <v t="s">_Display</v>
      <v t="s">Name</v>
      <v t="s">_SubLabel</v>
      <v t="s">Price</v>
      <v t="s">Exchange</v>
      <v t="s">Last trade time</v>
      <v t="s">Ticker symbol</v>
      <v t="s">Exchange abbreviation</v>
      <v t="s">Change</v>
      <v t="s">Expense ratio</v>
      <v t="s">Change (%)</v>
      <v t="s">Currency</v>
      <v t="s">Previous close</v>
      <v t="s">Open</v>
      <v t="s">High</v>
      <v t="s">Low</v>
      <v t="s">52 week high</v>
      <v t="s">52 week low</v>
      <v t="s">Volume</v>
      <v t="s">Volume average</v>
      <v t="s">Market cap</v>
      <v t="s">Beta</v>
      <v t="s">Instrument type</v>
      <v t="s">_Flags</v>
      <v t="s">UniqueName</v>
      <v t="s">_DisplayString</v>
      <v t="s">LearnMoreOnLink</v>
      <v t="s">%ProviderInfo</v>
    </a>
  </spbArrays>
  <spbData count="5">
    <spb s="0">
      <v>0</v>
      <v>Name</v>
      <v>LearnMoreOnLink</v>
    </spb>
    <spb s="1">
      <v>0</v>
      <v>0</v>
      <v>0</v>
    </spb>
    <spb s="2">
      <v>1</v>
      <v>1</v>
      <v>1</v>
    </spb>
    <spb s="3">
      <v>1</v>
      <v>2</v>
      <v>1</v>
      <v>3</v>
      <v>1</v>
      <v>1</v>
      <v>1</v>
      <v>4</v>
      <v>5</v>
      <v>6</v>
      <v>1</v>
      <v>1</v>
      <v>5</v>
      <v>1</v>
      <v>4</v>
      <v>7</v>
      <v>8</v>
    </spb>
    <spb s="4">
      <v>Real-Time Nasdaq Last Sale</v>
      <v>from previous close</v>
      <v>Source: Nasdaq Last Sale</v>
      <v>from previous close</v>
      <v>GMT</v>
    </spb>
  </spbData>
</supportingPropertyBags>
</file>

<file path=xl/richData/rdsupportingpropertybagstructure.xml><?xml version="1.0" encoding="utf-8"?>
<spbStructures xmlns="http://schemas.microsoft.com/office/spreadsheetml/2017/richdata2" count="5">
  <s>
    <k n="^Order" t="spba"/>
    <k n="TitleProperty" t="s"/>
    <k n="SubTitleProperty" t="s"/>
  </s>
  <s>
    <k n="ShowInCardView" t="b"/>
    <k n="ShowInDotNotation" t="b"/>
    <k n="ShowInAutoComplete" t="b"/>
  </s>
  <s>
    <k n="UniqueName" t="spb"/>
    <k n="`%ProviderInfo" t="spb"/>
    <k n="LearnMoreOnLink" t="spb"/>
  </s>
  <s>
    <k n="Low" t="i"/>
    <k n="Beta" t="i"/>
    <k n="High" t="i"/>
    <k n="Name" t="i"/>
    <k n="Open" t="i"/>
    <k n="Price" t="i"/>
    <k n="Change" t="i"/>
    <k n="Volume" t="i"/>
    <k n="Change (%)" t="i"/>
    <k n="Market cap" t="i"/>
    <k n="52 week low" t="i"/>
    <k n="52 week high" t="i"/>
    <k n="Expense ratio" t="i"/>
    <k n="Previous close" t="i"/>
    <k n="Volume average" t="i"/>
    <k n="Last trade time" t="i"/>
    <k n="`%EntityServiceId" t="i"/>
  </s>
  <s>
    <k n="Price" t="s"/>
    <k n="Change" t="s"/>
    <k n="Exchange" t="s"/>
    <k n="Change (%)" t="s"/>
    <k n="Last trade time" t="s"/>
  </s>
</spbStructures>
</file>

<file path=xl/richData/richStyles.xml><?xml version="1.0" encoding="utf-8"?>
<richStyleSheet xmlns="http://schemas.microsoft.com/office/spreadsheetml/2017/richdata2" xmlns:mc="http://schemas.openxmlformats.org/markup-compatibility/2006" xmlns:x="http://schemas.openxmlformats.org/spreadsheetml/2006/main" mc:Ignorable="x">
  <dxfs count="6">
    <x:dxf>
      <x:numFmt numFmtId="0" formatCode="General"/>
    </x:dxf>
    <x:dxf>
      <x:numFmt numFmtId="4" formatCode="#,##0.00"/>
    </x:dxf>
    <x:dxf>
      <x:numFmt numFmtId="3" formatCode="#,##0"/>
    </x:dxf>
    <x:dxf>
      <x:numFmt numFmtId="14" formatCode="0.00%"/>
    </x:dxf>
    <x:dxf>
      <x:numFmt numFmtId="27" formatCode="m/d/yyyy\ h:mm"/>
    </x:dxf>
    <x:dxf>
      <x:numFmt numFmtId="2" formatCode="0.00"/>
    </x:dxf>
  </dxfs>
  <richProperties>
    <rPr n="NumberFormat" t="s"/>
    <rPr n="IsTitleField" t="b"/>
  </richProperties>
  <richStyles>
    <rSty dxfid="0">
      <rpv i="0">_([$$-en-US]* #,##0.00_);_([$$-en-US]* (#,##0.00);_([$$-en-US]* "-"??_);_(@_)</rpv>
    </rSty>
    <rSty dxfid="1">
      <rpv i="0">#,##0.00</rpv>
    </rSty>
    <rSty>
      <rpv i="1">1</rpv>
    </rSty>
    <rSty dxfid="2">
      <rpv i="0">#,##0</rpv>
    </rSty>
    <rSty dxfid="3"/>
    <rSty dxfid="0">
      <rpv i="0">_([$$-en-US]* #,##0_);_([$$-en-US]* (#,##0);_([$$-en-US]* "-"_);_(@_)</rpv>
    </rSty>
    <rSty dxfid="4"/>
    <rSty dxfid="5">
      <rpv i="0">0.00</rpv>
    </rSty>
  </richStyles>
</richStyleSheet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6E3266C-420D-4322-88AE-E68A226E59DA}">
  <dimension ref="A1:M63"/>
  <sheetViews>
    <sheetView tabSelected="1" topLeftCell="A12" zoomScale="86" zoomScaleNormal="86" workbookViewId="0">
      <selection activeCell="E40" sqref="E40"/>
    </sheetView>
  </sheetViews>
  <sheetFormatPr defaultRowHeight="14.4"/>
  <cols>
    <col min="1" max="1" width="20.33203125" style="1" customWidth="1"/>
    <col min="2" max="2" width="10.77734375" style="1" bestFit="1" customWidth="1"/>
    <col min="3" max="3" width="9.109375" style="1" bestFit="1" customWidth="1"/>
    <col min="4" max="4" width="19.5546875" style="1" bestFit="1" customWidth="1"/>
    <col min="5" max="5" width="9.109375" style="1" bestFit="1" customWidth="1"/>
    <col min="6" max="6" width="10.77734375" style="1" customWidth="1"/>
    <col min="7" max="8" width="9.109375" style="1" bestFit="1" customWidth="1"/>
    <col min="9" max="9" width="15.44140625" style="1" customWidth="1"/>
    <col min="10" max="10" width="9.6640625" style="1" bestFit="1" customWidth="1"/>
    <col min="11" max="11" width="37.6640625" style="1" customWidth="1"/>
    <col min="12" max="12" width="12.21875" bestFit="1" customWidth="1"/>
  </cols>
  <sheetData>
    <row r="1" spans="1:13" ht="23.4">
      <c r="A1" s="51" t="s">
        <v>50</v>
      </c>
      <c r="I1" s="50" t="s">
        <v>49</v>
      </c>
      <c r="J1" s="49"/>
      <c r="K1" s="7" t="s">
        <v>49</v>
      </c>
    </row>
    <row r="2" spans="1:13">
      <c r="I2" s="40" t="s">
        <v>48</v>
      </c>
      <c r="J2" s="43">
        <f>1500</f>
        <v>1500</v>
      </c>
      <c r="K2" s="48" t="s">
        <v>33</v>
      </c>
      <c r="L2" s="31">
        <f>B14/2</f>
        <v>711.5</v>
      </c>
      <c r="M2" s="47"/>
    </row>
    <row r="3" spans="1:13" ht="15.6">
      <c r="A3" s="10" t="s">
        <v>48</v>
      </c>
      <c r="B3" s="9"/>
      <c r="D3" s="46" t="s">
        <v>47</v>
      </c>
      <c r="E3" s="45"/>
      <c r="F3" s="44">
        <f>200</f>
        <v>200</v>
      </c>
      <c r="I3" s="40" t="s">
        <v>46</v>
      </c>
      <c r="J3" s="43">
        <f>F5/2</f>
        <v>-1828.71</v>
      </c>
      <c r="K3" s="32" t="s">
        <v>27</v>
      </c>
      <c r="L3" s="31">
        <f>B16/2</f>
        <v>17.5</v>
      </c>
      <c r="M3" s="18"/>
    </row>
    <row r="4" spans="1:13" ht="15" thickBot="1">
      <c r="B4" s="12" t="s">
        <v>45</v>
      </c>
      <c r="D4" s="42" t="s">
        <v>44</v>
      </c>
      <c r="E4" s="42"/>
      <c r="F4" s="41">
        <f>SUM(B5:B10)</f>
        <v>3000</v>
      </c>
      <c r="I4" s="40" t="s">
        <v>43</v>
      </c>
      <c r="J4" s="39">
        <f>F6/2</f>
        <v>-328.71000000000004</v>
      </c>
      <c r="K4" s="32" t="s">
        <v>25</v>
      </c>
      <c r="L4" s="31">
        <f>B17/2</f>
        <v>160</v>
      </c>
      <c r="M4" s="18"/>
    </row>
    <row r="5" spans="1:13" ht="15" thickTop="1">
      <c r="A5" s="1" t="s">
        <v>42</v>
      </c>
      <c r="B5" s="11">
        <f>J2*2</f>
        <v>3000</v>
      </c>
      <c r="D5" s="38" t="s">
        <v>41</v>
      </c>
      <c r="E5" s="38"/>
      <c r="F5" s="37">
        <f>SUM(B14:B22)*-1</f>
        <v>-3657.42</v>
      </c>
      <c r="K5" s="32" t="s">
        <v>23</v>
      </c>
      <c r="L5" s="31">
        <f>B18/2</f>
        <v>130</v>
      </c>
    </row>
    <row r="6" spans="1:13">
      <c r="A6" s="36"/>
      <c r="B6" s="35"/>
      <c r="D6" s="34" t="s">
        <v>40</v>
      </c>
      <c r="E6" s="34"/>
      <c r="F6" s="33">
        <f>F4+F5</f>
        <v>-657.42000000000007</v>
      </c>
      <c r="K6" s="32" t="s">
        <v>30</v>
      </c>
      <c r="L6" s="31">
        <f>B15/2</f>
        <v>134.5</v>
      </c>
    </row>
    <row r="7" spans="1:13">
      <c r="K7" s="32" t="s">
        <v>22</v>
      </c>
      <c r="L7" s="31">
        <f>B19/2</f>
        <v>30</v>
      </c>
    </row>
    <row r="8" spans="1:13">
      <c r="A8" s="30" t="s">
        <v>39</v>
      </c>
      <c r="B8" s="29"/>
      <c r="C8" s="28"/>
      <c r="I8" s="27" t="s">
        <v>38</v>
      </c>
      <c r="J8" s="26"/>
      <c r="K8" s="11" t="s">
        <v>3</v>
      </c>
      <c r="L8" s="24">
        <f>B20/2</f>
        <v>145.21</v>
      </c>
    </row>
    <row r="9" spans="1:13">
      <c r="B9" s="7"/>
      <c r="I9" s="25" t="s">
        <v>37</v>
      </c>
      <c r="J9" s="23">
        <f>B8+B10</f>
        <v>0</v>
      </c>
      <c r="K9" s="7" t="s">
        <v>21</v>
      </c>
      <c r="L9" s="24">
        <f>B21/2</f>
        <v>500</v>
      </c>
    </row>
    <row r="10" spans="1:13">
      <c r="A10" s="4" t="s">
        <v>1</v>
      </c>
      <c r="B10" s="11">
        <f>SUM(B35:B37)</f>
        <v>0</v>
      </c>
      <c r="I10" s="22" t="s">
        <v>34</v>
      </c>
      <c r="J10" s="23">
        <f>F5*-1</f>
        <v>3657.42</v>
      </c>
      <c r="K10" s="7"/>
      <c r="L10" s="18"/>
    </row>
    <row r="11" spans="1:13" ht="15.6">
      <c r="B11" s="7"/>
      <c r="D11" s="10" t="s">
        <v>8</v>
      </c>
      <c r="E11" s="9"/>
      <c r="I11" s="22" t="s">
        <v>36</v>
      </c>
      <c r="J11" s="21">
        <f>J9</f>
        <v>0</v>
      </c>
    </row>
    <row r="12" spans="1:13">
      <c r="B12" s="7"/>
      <c r="D12" s="4" t="s">
        <v>35</v>
      </c>
      <c r="I12" s="20" t="s">
        <v>24</v>
      </c>
      <c r="J12" s="19">
        <f>J10-J9</f>
        <v>3657.42</v>
      </c>
      <c r="L12" s="18">
        <f>SUM(L2:L8)</f>
        <v>1328.71</v>
      </c>
    </row>
    <row r="13" spans="1:13" ht="15.6">
      <c r="A13" s="10" t="s">
        <v>34</v>
      </c>
      <c r="B13" s="14"/>
      <c r="D13" s="1" t="s">
        <v>32</v>
      </c>
      <c r="E13" s="11">
        <f>55/2</f>
        <v>27.5</v>
      </c>
    </row>
    <row r="14" spans="1:13">
      <c r="A14" s="1" t="s">
        <v>33</v>
      </c>
      <c r="B14" s="11">
        <f>1423</f>
        <v>1423</v>
      </c>
      <c r="D14" s="1" t="s">
        <v>29</v>
      </c>
      <c r="E14" s="11">
        <f>103.89/2</f>
        <v>51.945</v>
      </c>
      <c r="I14" s="6" t="s">
        <v>31</v>
      </c>
    </row>
    <row r="15" spans="1:13">
      <c r="A15" s="1" t="s">
        <v>30</v>
      </c>
      <c r="B15" s="11">
        <f>SUM(E24:E28)</f>
        <v>269</v>
      </c>
      <c r="D15" s="1" t="s">
        <v>53</v>
      </c>
      <c r="E15" s="11">
        <v>10</v>
      </c>
      <c r="I15" s="1" t="s">
        <v>28</v>
      </c>
      <c r="J15" s="2">
        <f>SUM(B14:B20)*3</f>
        <v>7972.26</v>
      </c>
    </row>
    <row r="16" spans="1:13">
      <c r="A16" s="1" t="s">
        <v>27</v>
      </c>
      <c r="B16" s="11">
        <f>SUM(E15:E22)</f>
        <v>35</v>
      </c>
      <c r="D16" s="1" t="s">
        <v>54</v>
      </c>
      <c r="E16" s="17">
        <v>25</v>
      </c>
      <c r="I16" s="1" t="s">
        <v>26</v>
      </c>
      <c r="J16" s="2">
        <f>F3</f>
        <v>200</v>
      </c>
    </row>
    <row r="17" spans="1:10">
      <c r="A17" s="1" t="s">
        <v>25</v>
      </c>
      <c r="B17" s="11">
        <f>80*4</f>
        <v>320</v>
      </c>
      <c r="D17" s="1" t="s">
        <v>55</v>
      </c>
      <c r="E17" s="16"/>
      <c r="I17" s="1" t="s">
        <v>24</v>
      </c>
      <c r="J17" s="2">
        <f>J15-F3</f>
        <v>7772.26</v>
      </c>
    </row>
    <row r="18" spans="1:10">
      <c r="A18" s="1" t="s">
        <v>23</v>
      </c>
      <c r="B18" s="11">
        <f>65*4</f>
        <v>260</v>
      </c>
    </row>
    <row r="19" spans="1:10">
      <c r="A19" s="1" t="s">
        <v>22</v>
      </c>
      <c r="B19" s="11">
        <f>E32</f>
        <v>60</v>
      </c>
      <c r="I19" s="2"/>
    </row>
    <row r="20" spans="1:10">
      <c r="A20" s="2" t="s">
        <v>3</v>
      </c>
      <c r="B20" s="11">
        <v>290.42</v>
      </c>
      <c r="E20" s="7"/>
    </row>
    <row r="21" spans="1:10">
      <c r="A21" s="1" t="s">
        <v>21</v>
      </c>
      <c r="B21" s="13">
        <v>1000</v>
      </c>
      <c r="F21" s="2"/>
    </row>
    <row r="22" spans="1:10">
      <c r="B22" s="11"/>
    </row>
    <row r="23" spans="1:10">
      <c r="D23" s="4" t="s">
        <v>20</v>
      </c>
      <c r="E23" s="11"/>
    </row>
    <row r="24" spans="1:10">
      <c r="B24" s="7"/>
      <c r="D24" s="1" t="s">
        <v>19</v>
      </c>
      <c r="E24" s="11">
        <f>30</f>
        <v>30</v>
      </c>
    </row>
    <row r="25" spans="1:10">
      <c r="B25" s="7"/>
      <c r="D25" s="15" t="s">
        <v>18</v>
      </c>
      <c r="E25" s="11">
        <f>194</f>
        <v>194</v>
      </c>
    </row>
    <row r="26" spans="1:10">
      <c r="B26" s="7"/>
      <c r="D26" s="15" t="s">
        <v>17</v>
      </c>
      <c r="E26" s="11">
        <f>7</f>
        <v>7</v>
      </c>
    </row>
    <row r="27" spans="1:10">
      <c r="B27" s="7"/>
      <c r="D27" s="15" t="s">
        <v>16</v>
      </c>
      <c r="E27" s="11">
        <f>25</f>
        <v>25</v>
      </c>
    </row>
    <row r="28" spans="1:10" ht="15.6">
      <c r="A28" s="10" t="s">
        <v>15</v>
      </c>
      <c r="B28" s="14"/>
      <c r="D28" s="1" t="s">
        <v>14</v>
      </c>
      <c r="E28" s="13">
        <f>13</f>
        <v>13</v>
      </c>
    </row>
    <row r="29" spans="1:10">
      <c r="A29" s="4" t="s">
        <v>13</v>
      </c>
      <c r="B29" s="12" t="s">
        <v>12</v>
      </c>
    </row>
    <row r="30" spans="1:10">
      <c r="A30" s="1" t="e" vm="1">
        <v>#VALUE!</v>
      </c>
      <c r="B30" s="11" cm="1">
        <f t="array" aca="1" ref="B30" ca="1">(_FV(A30,"Price"))*1</f>
        <v>713.87</v>
      </c>
      <c r="C30" s="2"/>
    </row>
    <row r="31" spans="1:10">
      <c r="A31" s="1" t="e" vm="2">
        <v>#VALUE!</v>
      </c>
      <c r="B31" s="11" cm="1">
        <f t="array" aca="1" ref="B31" ca="1">(_FV(A31,"Price"))*3</f>
        <v>176.92500000000001</v>
      </c>
      <c r="D31" s="4" t="s">
        <v>11</v>
      </c>
      <c r="E31" s="11"/>
    </row>
    <row r="32" spans="1:10">
      <c r="A32" s="1" t="e" vm="3">
        <v>#VALUE!</v>
      </c>
      <c r="B32" s="11" cm="1">
        <f t="array" aca="1" ref="B32" ca="1">_FV(A32,"Price")*1</f>
        <v>160.01</v>
      </c>
      <c r="D32" s="1" t="s">
        <v>10</v>
      </c>
      <c r="E32" s="11">
        <v>60</v>
      </c>
    </row>
    <row r="33" spans="1:11">
      <c r="A33" s="4" t="s">
        <v>1</v>
      </c>
      <c r="B33" s="5" t="s">
        <v>9</v>
      </c>
      <c r="E33" s="11"/>
    </row>
    <row r="34" spans="1:11">
      <c r="E34" s="11"/>
    </row>
    <row r="35" spans="1:11">
      <c r="B35" s="7"/>
      <c r="E35" s="7"/>
    </row>
    <row r="36" spans="1:11" ht="15.6">
      <c r="B36" s="7"/>
      <c r="D36" s="10" t="s">
        <v>8</v>
      </c>
      <c r="E36" s="9"/>
      <c r="K36" s="8"/>
    </row>
    <row r="37" spans="1:11">
      <c r="A37" s="4" t="s">
        <v>5</v>
      </c>
      <c r="D37" s="6" t="s">
        <v>7</v>
      </c>
      <c r="E37" s="5"/>
    </row>
    <row r="38" spans="1:11">
      <c r="D38" s="6" t="s">
        <v>6</v>
      </c>
      <c r="E38" s="5"/>
    </row>
    <row r="39" spans="1:11">
      <c r="A39" s="4" t="s">
        <v>2</v>
      </c>
      <c r="D39" s="6" t="s">
        <v>4</v>
      </c>
      <c r="E39" s="5">
        <v>1280.97</v>
      </c>
    </row>
    <row r="40" spans="1:11">
      <c r="A40" s="4" t="s">
        <v>0</v>
      </c>
      <c r="D40" s="6" t="s">
        <v>3</v>
      </c>
      <c r="E40" s="5">
        <f>7000-(B20*1)</f>
        <v>6709.58</v>
      </c>
    </row>
    <row r="41" spans="1:11">
      <c r="D41" s="4" t="s">
        <v>1</v>
      </c>
      <c r="E41" s="5"/>
    </row>
    <row r="43" spans="1:11">
      <c r="E43" s="2"/>
    </row>
    <row r="46" spans="1:11">
      <c r="H46" s="3"/>
    </row>
    <row r="63" spans="7:7">
      <c r="G63" s="2"/>
    </row>
  </sheetData>
  <phoneticPr fontId="13" type="noConversion"/>
  <pageMargins left="0.7" right="0.7" top="0.75" bottom="0.75" header="0.3" footer="0.3"/>
  <pageSetup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E0A5B25-C9D2-49CD-BAA2-82CC6EF37148}">
  <dimension ref="A4:J15"/>
  <sheetViews>
    <sheetView topLeftCell="D1" workbookViewId="0">
      <selection activeCell="H14" sqref="H14"/>
    </sheetView>
  </sheetViews>
  <sheetFormatPr defaultRowHeight="14.4"/>
  <cols>
    <col min="1" max="1" width="12.21875" bestFit="1" customWidth="1"/>
    <col min="2" max="2" width="13.33203125" customWidth="1"/>
    <col min="3" max="3" width="13.5546875" customWidth="1"/>
    <col min="4" max="4" width="17.77734375" bestFit="1" customWidth="1"/>
    <col min="5" max="5" width="15.33203125" bestFit="1" customWidth="1"/>
    <col min="8" max="8" width="11.77734375" bestFit="1" customWidth="1"/>
    <col min="9" max="9" width="15.77734375" bestFit="1" customWidth="1"/>
  </cols>
  <sheetData>
    <row r="4" spans="1:10">
      <c r="A4" s="52"/>
      <c r="J4" t="s">
        <v>52</v>
      </c>
    </row>
    <row r="5" spans="1:10">
      <c r="A5" s="52"/>
    </row>
    <row r="6" spans="1:10">
      <c r="A6" s="52"/>
    </row>
    <row r="7" spans="1:10">
      <c r="A7" s="52"/>
    </row>
    <row r="8" spans="1:10">
      <c r="A8" s="52"/>
    </row>
    <row r="9" spans="1:10">
      <c r="A9" s="52"/>
    </row>
    <row r="10" spans="1:10">
      <c r="A10" s="52"/>
    </row>
    <row r="13" spans="1:10">
      <c r="G13" s="52" t="s">
        <v>51</v>
      </c>
      <c r="H13">
        <f>SUM('Cash Flow'!E37:E40)</f>
        <v>7990.55</v>
      </c>
    </row>
    <row r="14" spans="1:10">
      <c r="G14" t="s">
        <v>15</v>
      </c>
      <c r="H14">
        <f ca="1">SUM('Cash Flow'!B30:B33,'Cash Flow'!B36:B38,'Cash Flow'!F3)</f>
        <v>1250.8050000000001</v>
      </c>
    </row>
    <row r="15" spans="1:10">
      <c r="H15" s="31">
        <f ca="1">H14-H13</f>
        <v>-6739.7449999999999</v>
      </c>
    </row>
  </sheetData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Cash Flow</vt:lpstr>
      <vt:lpstr>Net Worth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brayden johnson</dc:creator>
  <cp:lastModifiedBy>brayden johnson</cp:lastModifiedBy>
  <dcterms:created xsi:type="dcterms:W3CDTF">2026-04-24T19:32:17Z</dcterms:created>
  <dcterms:modified xsi:type="dcterms:W3CDTF">2026-04-24T19:43:21Z</dcterms:modified>
</cp:coreProperties>
</file>